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apam-my.sharepoint.com/personal/ildar_abdulkhaimov_melair_com_au/Documents/Desktop/New folder/"/>
    </mc:Choice>
  </mc:AlternateContent>
  <xr:revisionPtr revIDLastSave="5" documentId="8_{35AC55E5-F6FD-491C-87FF-6585713FE538}" xr6:coauthVersionLast="47" xr6:coauthVersionMax="47" xr10:uidLastSave="{03CA674D-570A-499F-84A0-A0BA036E0201}"/>
  <bookViews>
    <workbookView xWindow="-120" yWindow="-120" windowWidth="29040" windowHeight="15720" xr2:uid="{D40BB18B-9519-4243-AA7D-7EDE0801FE8F}"/>
  </bookViews>
  <sheets>
    <sheet name="Tree Replacement &amp; Carbon Calc" sheetId="6" r:id="rId1"/>
    <sheet name="Data" sheetId="5" state="hidden" r:id="rId2"/>
  </sheets>
  <definedNames>
    <definedName name="_xlnm.Print_Area" localSheetId="0">'Tree Replacement &amp; Carbon Calc'!$B$2:$P$45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L25" i="6"/>
  <c r="K25" i="6"/>
  <c r="J25" i="6"/>
  <c r="G2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I29" i="6"/>
  <c r="N5" i="6"/>
  <c r="O5" i="6" s="1"/>
  <c r="P5" i="6" s="1"/>
  <c r="L5" i="6"/>
  <c r="K5" i="6"/>
  <c r="J5" i="6"/>
  <c r="I5" i="6"/>
  <c r="K32" i="6" l="1"/>
  <c r="L32" i="6"/>
  <c r="J32" i="6"/>
  <c r="P33" i="6"/>
  <c r="J33" i="6" l="1"/>
  <c r="M35" i="6" s="1"/>
</calcChain>
</file>

<file path=xl/sharedStrings.xml><?xml version="1.0" encoding="utf-8"?>
<sst xmlns="http://schemas.openxmlformats.org/spreadsheetml/2006/main" count="56" uniqueCount="47">
  <si>
    <t>Tree removal</t>
  </si>
  <si>
    <r>
      <t>#</t>
    </r>
    <r>
      <rPr>
        <sz val="9"/>
        <color rgb="FFD13438"/>
        <rFont val="Arial"/>
        <family val="2"/>
      </rPr>
      <t> </t>
    </r>
  </si>
  <si>
    <t>Tree Species</t>
  </si>
  <si>
    <r>
      <t>Diameter at Breast Height (DBH), cm</t>
    </r>
    <r>
      <rPr>
        <sz val="9"/>
        <color rgb="FFD13438"/>
        <rFont val="Arial"/>
        <family val="2"/>
      </rPr>
      <t> </t>
    </r>
  </si>
  <si>
    <t>Height (measured or estimated), m</t>
  </si>
  <si>
    <r>
      <t>Assessment Category</t>
    </r>
    <r>
      <rPr>
        <sz val="9"/>
        <color rgb="FFD13438"/>
        <rFont val="Arial"/>
        <family val="2"/>
      </rPr>
      <t> </t>
    </r>
  </si>
  <si>
    <r>
      <t>Comments (tree condition etc.)</t>
    </r>
    <r>
      <rPr>
        <sz val="9"/>
        <color rgb="FFD13438"/>
        <rFont val="Arial"/>
        <family val="2"/>
      </rPr>
      <t> </t>
    </r>
  </si>
  <si>
    <r>
      <t xml:space="preserve">Replacement Ratio </t>
    </r>
    <r>
      <rPr>
        <i/>
        <sz val="9"/>
        <rFont val="Arial"/>
        <family val="2"/>
      </rPr>
      <t>(autopopulates based on Assessment Category)</t>
    </r>
    <r>
      <rPr>
        <i/>
        <sz val="9"/>
        <color rgb="FFD13438"/>
        <rFont val="Arial"/>
        <family val="2"/>
      </rPr>
      <t> </t>
    </r>
  </si>
  <si>
    <t>Cost breakdown by plant type</t>
  </si>
  <si>
    <r>
      <t xml:space="preserve">Carbon impact of tree clearing i.e. loss of sequestration </t>
    </r>
    <r>
      <rPr>
        <i/>
        <sz val="9"/>
        <color theme="1"/>
        <rFont val="Arial"/>
        <family val="2"/>
      </rPr>
      <t>(autopopulates based on a tree's DBH and height)</t>
    </r>
  </si>
  <si>
    <r>
      <rPr>
        <b/>
        <sz val="9"/>
        <color rgb="FF000000"/>
        <rFont val="Arial"/>
      </rPr>
      <t>Trees</t>
    </r>
    <r>
      <rPr>
        <sz val="9"/>
        <color rgb="FFD13438"/>
        <rFont val="Arial"/>
      </rPr>
      <t> </t>
    </r>
  </si>
  <si>
    <r>
      <rPr>
        <b/>
        <sz val="9"/>
        <color rgb="FF000000"/>
        <rFont val="Arial"/>
      </rPr>
      <t>Shrubs</t>
    </r>
    <r>
      <rPr>
        <sz val="9"/>
        <color rgb="FFD13438"/>
        <rFont val="Arial"/>
      </rPr>
      <t> </t>
    </r>
  </si>
  <si>
    <r>
      <rPr>
        <b/>
        <sz val="9"/>
        <color rgb="FF000000"/>
        <rFont val="Arial"/>
      </rPr>
      <t>Grasses, Ground covers, Herbs</t>
    </r>
    <r>
      <rPr>
        <sz val="9"/>
        <color rgb="FFD13438"/>
        <rFont val="Arial"/>
      </rPr>
      <t> </t>
    </r>
  </si>
  <si>
    <r>
      <t>Tree volume, m</t>
    </r>
    <r>
      <rPr>
        <b/>
        <vertAlign val="superscript"/>
        <sz val="9"/>
        <rFont val="Arial"/>
        <family val="2"/>
      </rPr>
      <t>3</t>
    </r>
  </si>
  <si>
    <t>Tree dry mass, kg</t>
  </si>
  <si>
    <r>
      <t>Loss of 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sequestered, t</t>
    </r>
  </si>
  <si>
    <t>2 </t>
  </si>
  <si>
    <t>3 </t>
  </si>
  <si>
    <t>4 </t>
  </si>
  <si>
    <t>5 </t>
  </si>
  <si>
    <t> </t>
  </si>
  <si>
    <t>6 </t>
  </si>
  <si>
    <t>TOTAL # of trees to be removed</t>
  </si>
  <si>
    <t xml:space="preserve">TOTAL </t>
  </si>
  <si>
    <r>
      <t>TOTAL CO</t>
    </r>
    <r>
      <rPr>
        <b/>
        <vertAlign val="subscript"/>
        <sz val="9"/>
        <rFont val="Arial"/>
        <family val="2"/>
      </rPr>
      <t>2</t>
    </r>
  </si>
  <si>
    <t>Other vegetation removal</t>
  </si>
  <si>
    <t>Other removed vegetation (non-trees) - Affected Area, m2 </t>
  </si>
  <si>
    <t>Comments</t>
  </si>
  <si>
    <r>
      <t>Total Replacement area for grasses, ground covers, herbs,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  </t>
    </r>
    <r>
      <rPr>
        <i/>
        <sz val="9"/>
        <rFont val="Arial"/>
        <family val="2"/>
      </rPr>
      <t>(autopopulates based on the Affected Area at a 1:1 ratio)</t>
    </r>
    <r>
      <rPr>
        <i/>
        <sz val="9"/>
        <color rgb="FFD13438"/>
        <rFont val="Arial"/>
        <family val="2"/>
      </rPr>
      <t> </t>
    </r>
  </si>
  <si>
    <t>Loss of sequestration</t>
  </si>
  <si>
    <t>N/A (not material)</t>
  </si>
  <si>
    <t>General information and instructions:</t>
  </si>
  <si>
    <r>
      <t>$ PER PLANT</t>
    </r>
    <r>
      <rPr>
        <sz val="9"/>
        <color rgb="FFD13438"/>
        <rFont val="Arial"/>
        <family val="2"/>
      </rPr>
      <t> </t>
    </r>
    <r>
      <rPr>
        <sz val="9"/>
        <rFont val="Arial"/>
        <family val="2"/>
      </rPr>
      <t>TYPE</t>
    </r>
  </si>
  <si>
    <r>
      <rPr>
        <sz val="9"/>
        <color rgb="FF000000"/>
        <rFont val="Arial"/>
      </rPr>
      <t>$ PER TONN CO</t>
    </r>
    <r>
      <rPr>
        <vertAlign val="subscript"/>
        <sz val="9"/>
        <color rgb="FF000000"/>
        <rFont val="Arial"/>
      </rPr>
      <t>2</t>
    </r>
  </si>
  <si>
    <t>Users must enter information about removed trees and other vegetation (as required) in the two leftmost tables.</t>
  </si>
  <si>
    <r>
      <t>$ SUBTOTALS</t>
    </r>
    <r>
      <rPr>
        <sz val="9"/>
        <color rgb="FFD13438"/>
        <rFont val="Arial"/>
        <family val="2"/>
      </rPr>
      <t> </t>
    </r>
  </si>
  <si>
    <t>The carbon component of the tool is based on TfNSW Carbon Estimate &amp; Reporting Tool 
(https://www.transport.nsw.gov.au/system/files/media/documents/2022/Planning-Environment-Sustainability-Carbon-Estimate-and-Reporting-Tool-Manual-2022_0.pdf)</t>
  </si>
  <si>
    <t>$ TOTAL - REPLACEMENT (ex GST)</t>
  </si>
  <si>
    <t>$ TOTAL - SEQUESTRATION LOSS (ex GST)</t>
  </si>
  <si>
    <t>The sequestration losses are based on a simplified calculation, assuming all carbon sequestered by the tree 
is returned to the atmosphere as CO2. This approach is deemed appropriate for high level estimates.</t>
  </si>
  <si>
    <t>$ TOTAL - REPLACEMENT AND SEQUESTRATION LOSS (ex GST)</t>
  </si>
  <si>
    <t>The tree volume calculation is based on the Ontario Scaler's Rule Formula.</t>
  </si>
  <si>
    <r>
      <t>The tree dry mass calculation assumes average oven-dry density of 700kg/m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</t>
    </r>
  </si>
  <si>
    <t>Tree Assessment Category</t>
  </si>
  <si>
    <t>Retain</t>
  </si>
  <si>
    <t>Retain if possible</t>
  </si>
  <si>
    <t>Not worth retaining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</si>
</sst>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D13438"/>
      <name val="Arial"/>
      <family val="2"/>
    </font>
    <font>
      <sz val="9"/>
      <color rgb="FFFF0000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vertAlign val="sub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vertAlign val="superscript"/>
      <sz val="8"/>
      <color theme="1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</font>
    <font>
      <vertAlign val="subscript"/>
      <sz val="9"/>
      <color rgb="FF000000"/>
      <name val="Arial"/>
    </font>
    <font>
      <i/>
      <sz val="9"/>
      <name val="Arial"/>
      <family val="2"/>
    </font>
    <font>
      <i/>
      <sz val="9"/>
      <color rgb="FFD13438"/>
      <name val="Arial"/>
      <family val="2"/>
    </font>
    <font>
      <i/>
      <sz val="9"/>
      <color theme="1"/>
      <name val="Arial"/>
      <family val="2"/>
    </font>
    <font>
      <b/>
      <sz val="9"/>
      <color rgb="FF000000"/>
      <name val="Arial"/>
    </font>
    <font>
      <sz val="9"/>
      <color rgb="FFD13438"/>
      <name val="Arial"/>
    </font>
    <font>
      <b/>
      <sz val="20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14" xfId="0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" fontId="2" fillId="0" borderId="1" xfId="0" applyNumberFormat="1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1" fontId="2" fillId="0" borderId="2" xfId="0" applyNumberFormat="1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2" fontId="3" fillId="2" borderId="0" xfId="0" applyNumberFormat="1" applyFont="1" applyFill="1" applyAlignment="1" applyProtection="1">
      <alignment vertical="center" wrapText="1"/>
      <protection locked="0"/>
    </xf>
    <xf numFmtId="0" fontId="3" fillId="11" borderId="3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3" fillId="2" borderId="0" xfId="0" applyFont="1" applyFill="1" applyAlignment="1">
      <alignment vertical="top"/>
    </xf>
    <xf numFmtId="0" fontId="4" fillId="2" borderId="0" xfId="0" applyFont="1" applyFill="1" applyAlignment="1">
      <alignment wrapText="1"/>
    </xf>
    <xf numFmtId="0" fontId="8" fillId="2" borderId="0" xfId="0" applyFont="1" applyFill="1"/>
    <xf numFmtId="0" fontId="13" fillId="2" borderId="21" xfId="0" applyFont="1" applyFill="1" applyBorder="1" applyAlignment="1">
      <alignment vertical="top"/>
    </xf>
    <xf numFmtId="0" fontId="13" fillId="2" borderId="22" xfId="0" applyFont="1" applyFill="1" applyBorder="1" applyAlignment="1">
      <alignment vertical="top"/>
    </xf>
    <xf numFmtId="0" fontId="13" fillId="2" borderId="31" xfId="0" applyFont="1" applyFill="1" applyBorder="1" applyAlignment="1">
      <alignment vertical="top"/>
    </xf>
    <xf numFmtId="0" fontId="2" fillId="7" borderId="3" xfId="0" applyFont="1" applyFill="1" applyBorder="1" applyAlignment="1">
      <alignment wrapText="1"/>
    </xf>
    <xf numFmtId="164" fontId="5" fillId="7" borderId="4" xfId="0" applyNumberFormat="1" applyFont="1" applyFill="1" applyBorder="1" applyAlignment="1">
      <alignment wrapText="1"/>
    </xf>
    <xf numFmtId="164" fontId="5" fillId="7" borderId="5" xfId="0" applyNumberFormat="1" applyFont="1" applyFill="1" applyBorder="1" applyAlignment="1">
      <alignment wrapText="1"/>
    </xf>
    <xf numFmtId="0" fontId="12" fillId="2" borderId="26" xfId="0" applyFont="1" applyFill="1" applyBorder="1" applyAlignment="1">
      <alignment horizontal="right" vertical="top"/>
    </xf>
    <xf numFmtId="0" fontId="2" fillId="7" borderId="6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wrapText="1"/>
    </xf>
    <xf numFmtId="164" fontId="2" fillId="7" borderId="7" xfId="0" applyNumberFormat="1" applyFont="1" applyFill="1" applyBorder="1" applyAlignment="1">
      <alignment wrapText="1"/>
    </xf>
    <xf numFmtId="0" fontId="3" fillId="7" borderId="8" xfId="0" applyFont="1" applyFill="1" applyBorder="1" applyAlignment="1">
      <alignment horizontal="left" vertical="center" wrapText="1"/>
    </xf>
    <xf numFmtId="164" fontId="3" fillId="8" borderId="1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6" xfId="0" applyFont="1" applyFill="1" applyBorder="1" applyAlignment="1">
      <alignment horizontal="right" vertical="top"/>
    </xf>
    <xf numFmtId="0" fontId="14" fillId="2" borderId="0" xfId="0" applyFont="1" applyFill="1"/>
    <xf numFmtId="0" fontId="11" fillId="2" borderId="11" xfId="0" applyFont="1" applyFill="1" applyBorder="1" applyAlignment="1">
      <alignment horizontal="right" vertical="top"/>
    </xf>
    <xf numFmtId="0" fontId="3" fillId="5" borderId="16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17" xfId="0" applyFont="1" applyFill="1" applyBorder="1" applyAlignment="1">
      <alignment vertical="top" wrapText="1"/>
    </xf>
    <xf numFmtId="2" fontId="8" fillId="10" borderId="3" xfId="0" applyNumberFormat="1" applyFont="1" applyFill="1" applyBorder="1"/>
    <xf numFmtId="1" fontId="8" fillId="10" borderId="4" xfId="0" applyNumberFormat="1" applyFont="1" applyFill="1" applyBorder="1"/>
    <xf numFmtId="2" fontId="8" fillId="10" borderId="5" xfId="0" applyNumberFormat="1" applyFont="1" applyFill="1" applyBorder="1"/>
    <xf numFmtId="0" fontId="2" fillId="10" borderId="6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2" fontId="8" fillId="10" borderId="6" xfId="0" applyNumberFormat="1" applyFont="1" applyFill="1" applyBorder="1"/>
    <xf numFmtId="1" fontId="8" fillId="10" borderId="1" xfId="0" applyNumberFormat="1" applyFont="1" applyFill="1" applyBorder="1"/>
    <xf numFmtId="2" fontId="8" fillId="10" borderId="7" xfId="0" applyNumberFormat="1" applyFont="1" applyFill="1" applyBorder="1"/>
    <xf numFmtId="0" fontId="2" fillId="10" borderId="8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2" fillId="10" borderId="10" xfId="0" applyFont="1" applyFill="1" applyBorder="1" applyAlignment="1">
      <alignment wrapText="1"/>
    </xf>
    <xf numFmtId="2" fontId="8" fillId="10" borderId="8" xfId="0" applyNumberFormat="1" applyFont="1" applyFill="1" applyBorder="1"/>
    <xf numFmtId="1" fontId="8" fillId="10" borderId="9" xfId="0" applyNumberFormat="1" applyFont="1" applyFill="1" applyBorder="1"/>
    <xf numFmtId="2" fontId="8" fillId="10" borderId="10" xfId="0" applyNumberFormat="1" applyFont="1" applyFill="1" applyBorder="1"/>
    <xf numFmtId="0" fontId="3" fillId="0" borderId="11" xfId="0" applyFont="1" applyBorder="1" applyAlignment="1">
      <alignment horizontal="right" vertical="top" wrapText="1"/>
    </xf>
    <xf numFmtId="0" fontId="3" fillId="7" borderId="1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3" fillId="9" borderId="13" xfId="0" applyFont="1" applyFill="1" applyBorder="1" applyAlignment="1" applyProtection="1">
      <alignment wrapText="1"/>
      <protection locked="0"/>
    </xf>
    <xf numFmtId="2" fontId="3" fillId="8" borderId="13" xfId="0" applyNumberFormat="1" applyFont="1" applyFill="1" applyBorder="1" applyAlignment="1">
      <alignment vertical="center" wrapText="1"/>
    </xf>
    <xf numFmtId="0" fontId="2" fillId="10" borderId="3" xfId="0" applyFont="1" applyFill="1" applyBorder="1" applyAlignment="1">
      <alignment wrapText="1"/>
    </xf>
    <xf numFmtId="0" fontId="2" fillId="10" borderId="4" xfId="0" applyFont="1" applyFill="1" applyBorder="1" applyAlignment="1">
      <alignment wrapText="1"/>
    </xf>
    <xf numFmtId="0" fontId="2" fillId="10" borderId="5" xfId="0" applyFont="1" applyFill="1" applyBorder="1" applyAlignment="1">
      <alignment wrapText="1"/>
    </xf>
    <xf numFmtId="0" fontId="3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1" fontId="2" fillId="0" borderId="9" xfId="0" applyNumberFormat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11" borderId="36" xfId="0" applyFont="1" applyFill="1" applyBorder="1" applyAlignment="1">
      <alignment horizontal="center" vertical="top" wrapText="1"/>
    </xf>
    <xf numFmtId="0" fontId="3" fillId="11" borderId="19" xfId="0" applyFont="1" applyFill="1" applyBorder="1" applyAlignment="1">
      <alignment horizontal="center" vertical="top" wrapText="1"/>
    </xf>
    <xf numFmtId="0" fontId="3" fillId="11" borderId="37" xfId="0" applyFont="1" applyFill="1" applyBorder="1" applyAlignment="1">
      <alignment horizontal="center" vertical="top" wrapText="1"/>
    </xf>
    <xf numFmtId="0" fontId="7" fillId="5" borderId="18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10" borderId="8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 wrapText="1"/>
    </xf>
    <xf numFmtId="2" fontId="8" fillId="10" borderId="27" xfId="0" applyNumberFormat="1" applyFont="1" applyFill="1" applyBorder="1" applyAlignment="1">
      <alignment horizontal="center"/>
    </xf>
    <xf numFmtId="2" fontId="8" fillId="10" borderId="35" xfId="0" applyNumberFormat="1" applyFont="1" applyFill="1" applyBorder="1" applyAlignment="1">
      <alignment horizontal="center"/>
    </xf>
    <xf numFmtId="2" fontId="8" fillId="10" borderId="38" xfId="0" applyNumberFormat="1" applyFont="1" applyFill="1" applyBorder="1" applyAlignment="1">
      <alignment horizontal="center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0" borderId="35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164" fontId="3" fillId="7" borderId="9" xfId="0" applyNumberFormat="1" applyFont="1" applyFill="1" applyBorder="1" applyAlignment="1">
      <alignment horizontal="center" vertical="center" wrapText="1"/>
    </xf>
    <xf numFmtId="164" fontId="3" fillId="7" borderId="10" xfId="0" applyNumberFormat="1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11" fillId="2" borderId="32" xfId="0" applyFont="1" applyFill="1" applyBorder="1" applyAlignment="1">
      <alignment horizontal="left" vertical="top"/>
    </xf>
    <xf numFmtId="0" fontId="11" fillId="2" borderId="30" xfId="0" applyFont="1" applyFill="1" applyBorder="1" applyAlignment="1">
      <alignment horizontal="left" vertical="top"/>
    </xf>
    <xf numFmtId="0" fontId="11" fillId="2" borderId="33" xfId="0" applyFont="1" applyFill="1" applyBorder="1" applyAlignment="1">
      <alignment horizontal="left" vertical="top"/>
    </xf>
    <xf numFmtId="0" fontId="24" fillId="6" borderId="0" xfId="0" applyFont="1" applyFill="1" applyAlignment="1">
      <alignment horizontal="center"/>
    </xf>
    <xf numFmtId="0" fontId="17" fillId="8" borderId="21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164" fontId="5" fillId="8" borderId="20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3" fillId="0" borderId="40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3A5D-C226-4E8B-B4A5-5A04F52B8442}">
  <sheetPr>
    <pageSetUpPr fitToPage="1"/>
  </sheetPr>
  <dimension ref="A1:Q40"/>
  <sheetViews>
    <sheetView tabSelected="1" zoomScaleNormal="100" workbookViewId="0">
      <selection activeCell="C40" sqref="C40"/>
    </sheetView>
  </sheetViews>
  <sheetFormatPr defaultRowHeight="15"/>
  <cols>
    <col min="1" max="1" width="0.7109375" style="4" customWidth="1"/>
    <col min="2" max="2" width="3.7109375" style="4" customWidth="1"/>
    <col min="3" max="3" width="21.28515625" style="4" customWidth="1"/>
    <col min="4" max="5" width="12.28515625" style="4" customWidth="1"/>
    <col min="6" max="6" width="15.7109375" style="4" customWidth="1"/>
    <col min="7" max="7" width="17.7109375" style="4" customWidth="1"/>
    <col min="8" max="8" width="0.7109375" style="4" customWidth="1"/>
    <col min="9" max="9" width="26.28515625" style="4" customWidth="1"/>
    <col min="10" max="11" width="12.28515625" style="4" customWidth="1"/>
    <col min="12" max="12" width="14.7109375" style="4" customWidth="1"/>
    <col min="13" max="13" width="0.7109375" style="4" customWidth="1"/>
    <col min="14" max="15" width="14.7109375" style="4" customWidth="1"/>
    <col min="16" max="16" width="16.7109375" style="4" customWidth="1"/>
    <col min="17" max="17" width="0.7109375" style="4" customWidth="1"/>
    <col min="18" max="16384" width="9.140625" style="4"/>
  </cols>
  <sheetData>
    <row r="1" spans="1:17" ht="3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25.5" customHeight="1" thickBot="1">
      <c r="A2" s="3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3"/>
    </row>
    <row r="3" spans="1:17" ht="25.5" customHeight="1">
      <c r="A3" s="3"/>
      <c r="B3" s="128" t="s">
        <v>1</v>
      </c>
      <c r="C3" s="130" t="s">
        <v>2</v>
      </c>
      <c r="D3" s="130" t="s">
        <v>3</v>
      </c>
      <c r="E3" s="130" t="s">
        <v>4</v>
      </c>
      <c r="F3" s="130" t="s">
        <v>5</v>
      </c>
      <c r="G3" s="132" t="s">
        <v>6</v>
      </c>
      <c r="H3" s="17"/>
      <c r="I3" s="94" t="s">
        <v>7</v>
      </c>
      <c r="J3" s="135" t="s">
        <v>8</v>
      </c>
      <c r="K3" s="135"/>
      <c r="L3" s="136"/>
      <c r="M3" s="29"/>
      <c r="N3" s="91" t="s">
        <v>9</v>
      </c>
      <c r="O3" s="92"/>
      <c r="P3" s="93"/>
      <c r="Q3" s="3"/>
    </row>
    <row r="4" spans="1:17" ht="39" customHeight="1" thickBot="1">
      <c r="A4" s="3"/>
      <c r="B4" s="129"/>
      <c r="C4" s="131"/>
      <c r="D4" s="131"/>
      <c r="E4" s="131"/>
      <c r="F4" s="131"/>
      <c r="G4" s="133"/>
      <c r="H4" s="17"/>
      <c r="I4" s="134"/>
      <c r="J4" s="84" t="s">
        <v>10</v>
      </c>
      <c r="K4" s="84" t="s">
        <v>11</v>
      </c>
      <c r="L4" s="85" t="s">
        <v>12</v>
      </c>
      <c r="M4" s="29"/>
      <c r="N4" s="51" t="s">
        <v>13</v>
      </c>
      <c r="O4" s="52" t="s">
        <v>14</v>
      </c>
      <c r="P4" s="53" t="s">
        <v>15</v>
      </c>
      <c r="Q4" s="3"/>
    </row>
    <row r="5" spans="1:17">
      <c r="A5" s="3"/>
      <c r="B5" s="77">
        <v>1</v>
      </c>
      <c r="C5" s="78"/>
      <c r="D5" s="79"/>
      <c r="E5" s="79"/>
      <c r="F5" s="78"/>
      <c r="G5" s="80"/>
      <c r="H5" s="18"/>
      <c r="I5" s="74" t="str">
        <f>IF(F5="Retain", "100:1", IF(F5="Retain if possible", "10:1", IF(F5="Not worth retaining", "5:1","")))</f>
        <v/>
      </c>
      <c r="J5" s="75" t="str">
        <f>IF(F5="Retain", 30, IF(F5="Retain if possible", 3, IF(F5="Not worth retaining", 2,"")))</f>
        <v/>
      </c>
      <c r="K5" s="75" t="str">
        <f>IF(F5="Retain", 40, IF(F5="Retain if possible", 4, IF(F5="Not worth retaining", 3,"")))</f>
        <v/>
      </c>
      <c r="L5" s="76" t="str">
        <f>IF(F5="Retain", 30, IF(F5="Retain if possible", 3, IF(F5="Not worth retaining", 0,"")))</f>
        <v/>
      </c>
      <c r="M5" s="34"/>
      <c r="N5" s="54">
        <f t="shared" ref="N5:N24" si="0">(D5/100)^2*E5*0.7854</f>
        <v>0</v>
      </c>
      <c r="O5" s="55">
        <f>700*N5</f>
        <v>0</v>
      </c>
      <c r="P5" s="56">
        <f>O5*0.5*3.67*1.2/1000</f>
        <v>0</v>
      </c>
      <c r="Q5" s="3"/>
    </row>
    <row r="6" spans="1:17">
      <c r="A6" s="3"/>
      <c r="B6" s="16" t="s">
        <v>16</v>
      </c>
      <c r="C6" s="5"/>
      <c r="D6" s="6"/>
      <c r="E6" s="6"/>
      <c r="F6" s="5"/>
      <c r="G6" s="7"/>
      <c r="H6" s="18"/>
      <c r="I6" s="57" t="str">
        <f t="shared" ref="I6:I24" si="1">IF(F6="Retain", "100:1", IF(F6="Retain if possible", "10:1", IF(F6="Not worth retaining", "5:1","")))</f>
        <v/>
      </c>
      <c r="J6" s="58" t="str">
        <f t="shared" ref="J6:J24" si="2">IF(F6="Retain", 30, IF(F6="Retain if possible", 3, IF(F6="Not worth retaining", 2,"")))</f>
        <v/>
      </c>
      <c r="K6" s="58" t="str">
        <f t="shared" ref="K6:K24" si="3">IF(F6="Retain", 40, IF(F6="Retain if possible", 4, IF(F6="Not worth retaining", 3,"")))</f>
        <v/>
      </c>
      <c r="L6" s="59" t="str">
        <f t="shared" ref="L6:L24" si="4">IF(F6="Retain", 30, IF(F6="Retain if possible", 3, IF(F6="Not worth retaining", 0,"")))</f>
        <v/>
      </c>
      <c r="M6" s="34"/>
      <c r="N6" s="60">
        <f t="shared" si="0"/>
        <v>0</v>
      </c>
      <c r="O6" s="61">
        <f t="shared" ref="O6:O24" si="5">700*N6</f>
        <v>0</v>
      </c>
      <c r="P6" s="62">
        <f t="shared" ref="P6:P24" si="6">O6*0.5*3.67*1.2/1000</f>
        <v>0</v>
      </c>
      <c r="Q6" s="3"/>
    </row>
    <row r="7" spans="1:17" ht="15" customHeight="1">
      <c r="A7" s="3"/>
      <c r="B7" s="16" t="s">
        <v>17</v>
      </c>
      <c r="C7" s="8"/>
      <c r="D7" s="9"/>
      <c r="E7" s="9"/>
      <c r="F7" s="8"/>
      <c r="G7" s="10"/>
      <c r="H7" s="18"/>
      <c r="I7" s="57" t="str">
        <f t="shared" si="1"/>
        <v/>
      </c>
      <c r="J7" s="58" t="str">
        <f t="shared" si="2"/>
        <v/>
      </c>
      <c r="K7" s="58" t="str">
        <f t="shared" si="3"/>
        <v/>
      </c>
      <c r="L7" s="59" t="str">
        <f t="shared" si="4"/>
        <v/>
      </c>
      <c r="M7" s="34"/>
      <c r="N7" s="60">
        <f t="shared" si="0"/>
        <v>0</v>
      </c>
      <c r="O7" s="61">
        <f t="shared" si="5"/>
        <v>0</v>
      </c>
      <c r="P7" s="62">
        <f t="shared" si="6"/>
        <v>0</v>
      </c>
      <c r="Q7" s="3"/>
    </row>
    <row r="8" spans="1:17" ht="15" customHeight="1">
      <c r="A8" s="3"/>
      <c r="B8" s="16" t="s">
        <v>18</v>
      </c>
      <c r="C8" s="8"/>
      <c r="D8" s="9"/>
      <c r="E8" s="9"/>
      <c r="F8" s="8"/>
      <c r="G8" s="10"/>
      <c r="H8" s="18"/>
      <c r="I8" s="57" t="str">
        <f t="shared" si="1"/>
        <v/>
      </c>
      <c r="J8" s="58" t="str">
        <f t="shared" si="2"/>
        <v/>
      </c>
      <c r="K8" s="58" t="str">
        <f t="shared" si="3"/>
        <v/>
      </c>
      <c r="L8" s="59" t="str">
        <f t="shared" si="4"/>
        <v/>
      </c>
      <c r="M8" s="34"/>
      <c r="N8" s="60">
        <f t="shared" si="0"/>
        <v>0</v>
      </c>
      <c r="O8" s="61">
        <f t="shared" si="5"/>
        <v>0</v>
      </c>
      <c r="P8" s="62">
        <f t="shared" si="6"/>
        <v>0</v>
      </c>
      <c r="Q8" s="3"/>
    </row>
    <row r="9" spans="1:17">
      <c r="A9" s="3"/>
      <c r="B9" s="16" t="s">
        <v>19</v>
      </c>
      <c r="C9" s="8"/>
      <c r="D9" s="9"/>
      <c r="E9" s="9"/>
      <c r="F9" s="8"/>
      <c r="G9" s="10" t="s">
        <v>20</v>
      </c>
      <c r="H9" s="18"/>
      <c r="I9" s="57" t="str">
        <f t="shared" si="1"/>
        <v/>
      </c>
      <c r="J9" s="58" t="str">
        <f t="shared" si="2"/>
        <v/>
      </c>
      <c r="K9" s="58" t="str">
        <f t="shared" si="3"/>
        <v/>
      </c>
      <c r="L9" s="59" t="str">
        <f t="shared" si="4"/>
        <v/>
      </c>
      <c r="M9" s="34"/>
      <c r="N9" s="60">
        <f t="shared" si="0"/>
        <v>0</v>
      </c>
      <c r="O9" s="61">
        <f t="shared" si="5"/>
        <v>0</v>
      </c>
      <c r="P9" s="62">
        <f t="shared" si="6"/>
        <v>0</v>
      </c>
      <c r="Q9" s="3"/>
    </row>
    <row r="10" spans="1:17">
      <c r="A10" s="3"/>
      <c r="B10" s="16" t="s">
        <v>21</v>
      </c>
      <c r="C10" s="8"/>
      <c r="D10" s="9"/>
      <c r="E10" s="9"/>
      <c r="F10" s="8" t="s">
        <v>20</v>
      </c>
      <c r="G10" s="10" t="s">
        <v>20</v>
      </c>
      <c r="H10" s="18"/>
      <c r="I10" s="57" t="str">
        <f t="shared" si="1"/>
        <v/>
      </c>
      <c r="J10" s="58" t="str">
        <f t="shared" si="2"/>
        <v/>
      </c>
      <c r="K10" s="58" t="str">
        <f t="shared" si="3"/>
        <v/>
      </c>
      <c r="L10" s="59" t="str">
        <f t="shared" si="4"/>
        <v/>
      </c>
      <c r="M10" s="34"/>
      <c r="N10" s="60">
        <f t="shared" si="0"/>
        <v>0</v>
      </c>
      <c r="O10" s="61">
        <f t="shared" si="5"/>
        <v>0</v>
      </c>
      <c r="P10" s="62">
        <f t="shared" si="6"/>
        <v>0</v>
      </c>
      <c r="Q10" s="3"/>
    </row>
    <row r="11" spans="1:17">
      <c r="A11" s="3"/>
      <c r="B11" s="15">
        <v>7</v>
      </c>
      <c r="C11" s="8"/>
      <c r="D11" s="9"/>
      <c r="E11" s="9"/>
      <c r="F11" s="8" t="s">
        <v>20</v>
      </c>
      <c r="G11" s="10" t="s">
        <v>20</v>
      </c>
      <c r="H11" s="18"/>
      <c r="I11" s="57" t="str">
        <f t="shared" si="1"/>
        <v/>
      </c>
      <c r="J11" s="58" t="str">
        <f t="shared" si="2"/>
        <v/>
      </c>
      <c r="K11" s="58" t="str">
        <f t="shared" si="3"/>
        <v/>
      </c>
      <c r="L11" s="59" t="str">
        <f t="shared" si="4"/>
        <v/>
      </c>
      <c r="M11" s="34"/>
      <c r="N11" s="60">
        <f t="shared" si="0"/>
        <v>0</v>
      </c>
      <c r="O11" s="61">
        <f t="shared" si="5"/>
        <v>0</v>
      </c>
      <c r="P11" s="62">
        <f t="shared" si="6"/>
        <v>0</v>
      </c>
      <c r="Q11" s="3"/>
    </row>
    <row r="12" spans="1:17">
      <c r="A12" s="3"/>
      <c r="B12" s="15">
        <v>8</v>
      </c>
      <c r="C12" s="8"/>
      <c r="D12" s="9"/>
      <c r="E12" s="9"/>
      <c r="F12" s="8"/>
      <c r="G12" s="10"/>
      <c r="H12" s="18"/>
      <c r="I12" s="57" t="str">
        <f t="shared" si="1"/>
        <v/>
      </c>
      <c r="J12" s="58" t="str">
        <f t="shared" si="2"/>
        <v/>
      </c>
      <c r="K12" s="58" t="str">
        <f t="shared" si="3"/>
        <v/>
      </c>
      <c r="L12" s="59" t="str">
        <f t="shared" si="4"/>
        <v/>
      </c>
      <c r="M12" s="34"/>
      <c r="N12" s="60">
        <f t="shared" si="0"/>
        <v>0</v>
      </c>
      <c r="O12" s="61">
        <f t="shared" si="5"/>
        <v>0</v>
      </c>
      <c r="P12" s="62">
        <f t="shared" si="6"/>
        <v>0</v>
      </c>
      <c r="Q12" s="3"/>
    </row>
    <row r="13" spans="1:17">
      <c r="A13" s="3"/>
      <c r="B13" s="15">
        <v>9</v>
      </c>
      <c r="C13" s="8"/>
      <c r="D13" s="9"/>
      <c r="E13" s="9"/>
      <c r="F13" s="8"/>
      <c r="G13" s="10"/>
      <c r="H13" s="18"/>
      <c r="I13" s="57" t="str">
        <f t="shared" si="1"/>
        <v/>
      </c>
      <c r="J13" s="58" t="str">
        <f t="shared" si="2"/>
        <v/>
      </c>
      <c r="K13" s="58" t="str">
        <f t="shared" si="3"/>
        <v/>
      </c>
      <c r="L13" s="59" t="str">
        <f t="shared" si="4"/>
        <v/>
      </c>
      <c r="M13" s="34"/>
      <c r="N13" s="60">
        <f t="shared" si="0"/>
        <v>0</v>
      </c>
      <c r="O13" s="61">
        <f t="shared" si="5"/>
        <v>0</v>
      </c>
      <c r="P13" s="62">
        <f t="shared" si="6"/>
        <v>0</v>
      </c>
      <c r="Q13" s="3"/>
    </row>
    <row r="14" spans="1:17">
      <c r="A14" s="3"/>
      <c r="B14" s="15">
        <v>10</v>
      </c>
      <c r="C14" s="8"/>
      <c r="D14" s="9"/>
      <c r="E14" s="9"/>
      <c r="F14" s="8" t="s">
        <v>20</v>
      </c>
      <c r="G14" s="10" t="s">
        <v>20</v>
      </c>
      <c r="H14" s="18"/>
      <c r="I14" s="57" t="str">
        <f t="shared" si="1"/>
        <v/>
      </c>
      <c r="J14" s="58" t="str">
        <f t="shared" si="2"/>
        <v/>
      </c>
      <c r="K14" s="58" t="str">
        <f t="shared" si="3"/>
        <v/>
      </c>
      <c r="L14" s="59" t="str">
        <f t="shared" si="4"/>
        <v/>
      </c>
      <c r="M14" s="34"/>
      <c r="N14" s="60">
        <f t="shared" si="0"/>
        <v>0</v>
      </c>
      <c r="O14" s="61">
        <f t="shared" si="5"/>
        <v>0</v>
      </c>
      <c r="P14" s="62">
        <f t="shared" si="6"/>
        <v>0</v>
      </c>
      <c r="Q14" s="3"/>
    </row>
    <row r="15" spans="1:17">
      <c r="A15" s="3"/>
      <c r="B15" s="15">
        <v>11</v>
      </c>
      <c r="C15" s="11"/>
      <c r="D15" s="12"/>
      <c r="E15" s="12"/>
      <c r="F15" s="11"/>
      <c r="G15" s="13"/>
      <c r="H15" s="18"/>
      <c r="I15" s="57" t="str">
        <f t="shared" si="1"/>
        <v/>
      </c>
      <c r="J15" s="58" t="str">
        <f t="shared" si="2"/>
        <v/>
      </c>
      <c r="K15" s="58" t="str">
        <f t="shared" si="3"/>
        <v/>
      </c>
      <c r="L15" s="59" t="str">
        <f t="shared" si="4"/>
        <v/>
      </c>
      <c r="M15" s="34"/>
      <c r="N15" s="60">
        <f t="shared" si="0"/>
        <v>0</v>
      </c>
      <c r="O15" s="61">
        <f t="shared" si="5"/>
        <v>0</v>
      </c>
      <c r="P15" s="62">
        <f t="shared" si="6"/>
        <v>0</v>
      </c>
      <c r="Q15" s="3"/>
    </row>
    <row r="16" spans="1:17">
      <c r="A16" s="3"/>
      <c r="B16" s="15">
        <v>12</v>
      </c>
      <c r="C16" s="11"/>
      <c r="D16" s="12"/>
      <c r="E16" s="12"/>
      <c r="F16" s="11"/>
      <c r="G16" s="13"/>
      <c r="H16" s="18"/>
      <c r="I16" s="57" t="str">
        <f t="shared" si="1"/>
        <v/>
      </c>
      <c r="J16" s="58" t="str">
        <f t="shared" si="2"/>
        <v/>
      </c>
      <c r="K16" s="58" t="str">
        <f t="shared" si="3"/>
        <v/>
      </c>
      <c r="L16" s="59" t="str">
        <f t="shared" si="4"/>
        <v/>
      </c>
      <c r="M16" s="34"/>
      <c r="N16" s="60">
        <f t="shared" si="0"/>
        <v>0</v>
      </c>
      <c r="O16" s="61">
        <f t="shared" si="5"/>
        <v>0</v>
      </c>
      <c r="P16" s="62">
        <f t="shared" si="6"/>
        <v>0</v>
      </c>
      <c r="Q16" s="3"/>
    </row>
    <row r="17" spans="1:17">
      <c r="A17" s="3"/>
      <c r="B17" s="15">
        <v>13</v>
      </c>
      <c r="C17" s="11"/>
      <c r="D17" s="12"/>
      <c r="E17" s="12"/>
      <c r="F17" s="11"/>
      <c r="G17" s="13"/>
      <c r="H17" s="18"/>
      <c r="I17" s="57" t="str">
        <f t="shared" si="1"/>
        <v/>
      </c>
      <c r="J17" s="58" t="str">
        <f t="shared" si="2"/>
        <v/>
      </c>
      <c r="K17" s="58" t="str">
        <f t="shared" si="3"/>
        <v/>
      </c>
      <c r="L17" s="59" t="str">
        <f t="shared" si="4"/>
        <v/>
      </c>
      <c r="M17" s="34"/>
      <c r="N17" s="60">
        <f t="shared" si="0"/>
        <v>0</v>
      </c>
      <c r="O17" s="61">
        <f t="shared" si="5"/>
        <v>0</v>
      </c>
      <c r="P17" s="62">
        <f t="shared" si="6"/>
        <v>0</v>
      </c>
      <c r="Q17" s="3"/>
    </row>
    <row r="18" spans="1:17">
      <c r="A18" s="3"/>
      <c r="B18" s="15">
        <v>14</v>
      </c>
      <c r="C18" s="11"/>
      <c r="D18" s="12"/>
      <c r="E18" s="12"/>
      <c r="F18" s="11"/>
      <c r="G18" s="13"/>
      <c r="H18" s="18"/>
      <c r="I18" s="57" t="str">
        <f t="shared" si="1"/>
        <v/>
      </c>
      <c r="J18" s="58" t="str">
        <f t="shared" si="2"/>
        <v/>
      </c>
      <c r="K18" s="58" t="str">
        <f t="shared" si="3"/>
        <v/>
      </c>
      <c r="L18" s="59" t="str">
        <f t="shared" si="4"/>
        <v/>
      </c>
      <c r="M18" s="34"/>
      <c r="N18" s="60">
        <f t="shared" si="0"/>
        <v>0</v>
      </c>
      <c r="O18" s="61">
        <f t="shared" si="5"/>
        <v>0</v>
      </c>
      <c r="P18" s="62">
        <f t="shared" si="6"/>
        <v>0</v>
      </c>
      <c r="Q18" s="3"/>
    </row>
    <row r="19" spans="1:17">
      <c r="A19" s="3"/>
      <c r="B19" s="15">
        <v>15</v>
      </c>
      <c r="C19" s="11"/>
      <c r="D19" s="12"/>
      <c r="E19" s="12"/>
      <c r="F19" s="11"/>
      <c r="G19" s="13"/>
      <c r="H19" s="18"/>
      <c r="I19" s="57" t="str">
        <f t="shared" si="1"/>
        <v/>
      </c>
      <c r="J19" s="58" t="str">
        <f t="shared" si="2"/>
        <v/>
      </c>
      <c r="K19" s="58" t="str">
        <f t="shared" si="3"/>
        <v/>
      </c>
      <c r="L19" s="59" t="str">
        <f t="shared" si="4"/>
        <v/>
      </c>
      <c r="M19" s="34"/>
      <c r="N19" s="60">
        <f t="shared" si="0"/>
        <v>0</v>
      </c>
      <c r="O19" s="61">
        <f t="shared" si="5"/>
        <v>0</v>
      </c>
      <c r="P19" s="62">
        <f t="shared" si="6"/>
        <v>0</v>
      </c>
      <c r="Q19" s="3"/>
    </row>
    <row r="20" spans="1:17">
      <c r="A20" s="3"/>
      <c r="B20" s="15">
        <v>16</v>
      </c>
      <c r="C20" s="8"/>
      <c r="D20" s="9"/>
      <c r="E20" s="9"/>
      <c r="F20" s="8" t="s">
        <v>20</v>
      </c>
      <c r="G20" s="10" t="s">
        <v>20</v>
      </c>
      <c r="H20" s="18"/>
      <c r="I20" s="57" t="str">
        <f t="shared" si="1"/>
        <v/>
      </c>
      <c r="J20" s="58" t="str">
        <f t="shared" si="2"/>
        <v/>
      </c>
      <c r="K20" s="58" t="str">
        <f t="shared" si="3"/>
        <v/>
      </c>
      <c r="L20" s="59" t="str">
        <f t="shared" si="4"/>
        <v/>
      </c>
      <c r="M20" s="34"/>
      <c r="N20" s="60">
        <f t="shared" si="0"/>
        <v>0</v>
      </c>
      <c r="O20" s="61">
        <f t="shared" si="5"/>
        <v>0</v>
      </c>
      <c r="P20" s="62">
        <f t="shared" si="6"/>
        <v>0</v>
      </c>
      <c r="Q20" s="3"/>
    </row>
    <row r="21" spans="1:17">
      <c r="A21" s="3"/>
      <c r="B21" s="15">
        <v>17</v>
      </c>
      <c r="C21" s="8"/>
      <c r="D21" s="9"/>
      <c r="E21" s="9"/>
      <c r="F21" s="8"/>
      <c r="G21" s="10"/>
      <c r="H21" s="18"/>
      <c r="I21" s="57" t="str">
        <f t="shared" si="1"/>
        <v/>
      </c>
      <c r="J21" s="58" t="str">
        <f t="shared" si="2"/>
        <v/>
      </c>
      <c r="K21" s="58" t="str">
        <f t="shared" si="3"/>
        <v/>
      </c>
      <c r="L21" s="59" t="str">
        <f t="shared" si="4"/>
        <v/>
      </c>
      <c r="M21" s="34"/>
      <c r="N21" s="60">
        <f t="shared" si="0"/>
        <v>0</v>
      </c>
      <c r="O21" s="61">
        <f t="shared" si="5"/>
        <v>0</v>
      </c>
      <c r="P21" s="62">
        <f t="shared" si="6"/>
        <v>0</v>
      </c>
      <c r="Q21" s="3"/>
    </row>
    <row r="22" spans="1:17">
      <c r="A22" s="3"/>
      <c r="B22" s="15">
        <v>18</v>
      </c>
      <c r="C22" s="8"/>
      <c r="D22" s="9"/>
      <c r="E22" s="9"/>
      <c r="F22" s="8"/>
      <c r="G22" s="10"/>
      <c r="H22" s="18"/>
      <c r="I22" s="57" t="str">
        <f t="shared" si="1"/>
        <v/>
      </c>
      <c r="J22" s="58" t="str">
        <f t="shared" si="2"/>
        <v/>
      </c>
      <c r="K22" s="58" t="str">
        <f t="shared" si="3"/>
        <v/>
      </c>
      <c r="L22" s="59" t="str">
        <f t="shared" si="4"/>
        <v/>
      </c>
      <c r="M22" s="34"/>
      <c r="N22" s="60">
        <f t="shared" si="0"/>
        <v>0</v>
      </c>
      <c r="O22" s="61">
        <f t="shared" si="5"/>
        <v>0</v>
      </c>
      <c r="P22" s="62">
        <f t="shared" si="6"/>
        <v>0</v>
      </c>
      <c r="Q22" s="3"/>
    </row>
    <row r="23" spans="1:17">
      <c r="A23" s="3"/>
      <c r="B23" s="15">
        <v>19</v>
      </c>
      <c r="C23" s="8"/>
      <c r="D23" s="9"/>
      <c r="E23" s="9"/>
      <c r="F23" s="8"/>
      <c r="G23" s="10"/>
      <c r="H23" s="18"/>
      <c r="I23" s="57" t="str">
        <f t="shared" si="1"/>
        <v/>
      </c>
      <c r="J23" s="58" t="str">
        <f t="shared" si="2"/>
        <v/>
      </c>
      <c r="K23" s="58" t="str">
        <f t="shared" si="3"/>
        <v/>
      </c>
      <c r="L23" s="59" t="str">
        <f t="shared" si="4"/>
        <v/>
      </c>
      <c r="M23" s="34"/>
      <c r="N23" s="60">
        <f t="shared" si="0"/>
        <v>0</v>
      </c>
      <c r="O23" s="61">
        <f t="shared" si="5"/>
        <v>0</v>
      </c>
      <c r="P23" s="62">
        <f t="shared" si="6"/>
        <v>0</v>
      </c>
      <c r="Q23" s="3"/>
    </row>
    <row r="24" spans="1:17" ht="15.75" thickBot="1">
      <c r="A24" s="3"/>
      <c r="B24" s="86">
        <v>20</v>
      </c>
      <c r="C24" s="81"/>
      <c r="D24" s="82"/>
      <c r="E24" s="82"/>
      <c r="F24" s="81"/>
      <c r="G24" s="83"/>
      <c r="H24" s="18"/>
      <c r="I24" s="63" t="str">
        <f t="shared" si="1"/>
        <v/>
      </c>
      <c r="J24" s="64" t="str">
        <f t="shared" si="2"/>
        <v/>
      </c>
      <c r="K24" s="64" t="str">
        <f t="shared" si="3"/>
        <v/>
      </c>
      <c r="L24" s="65" t="str">
        <f t="shared" si="4"/>
        <v/>
      </c>
      <c r="M24" s="34"/>
      <c r="N24" s="66">
        <f t="shared" si="0"/>
        <v>0</v>
      </c>
      <c r="O24" s="67">
        <f t="shared" si="5"/>
        <v>0</v>
      </c>
      <c r="P24" s="68">
        <f t="shared" si="6"/>
        <v>0</v>
      </c>
      <c r="Q24" s="3"/>
    </row>
    <row r="25" spans="1:17" ht="15.75" customHeight="1" thickBot="1">
      <c r="A25" s="3"/>
      <c r="B25" s="137" t="s">
        <v>22</v>
      </c>
      <c r="C25" s="138"/>
      <c r="D25" s="138"/>
      <c r="E25" s="138"/>
      <c r="F25" s="138"/>
      <c r="G25" s="72">
        <f>COUNTA(C5:C24)</f>
        <v>0</v>
      </c>
      <c r="H25" s="20"/>
      <c r="I25" s="69" t="s">
        <v>23</v>
      </c>
      <c r="J25" s="70">
        <f>SUM(J5:J24)</f>
        <v>0</v>
      </c>
      <c r="K25" s="70">
        <f>SUM(K5:K24)</f>
        <v>0</v>
      </c>
      <c r="L25" s="71">
        <f>SUM(L5:L24)</f>
        <v>0</v>
      </c>
      <c r="M25" s="34"/>
      <c r="N25" s="139" t="s">
        <v>24</v>
      </c>
      <c r="O25" s="140"/>
      <c r="P25" s="73">
        <f>SUM(P5:P24)</f>
        <v>0</v>
      </c>
      <c r="Q25" s="3"/>
    </row>
    <row r="26" spans="1:17" ht="3.75" customHeight="1">
      <c r="A26" s="3"/>
      <c r="B26" s="21"/>
      <c r="C26" s="21"/>
      <c r="D26" s="21"/>
      <c r="E26" s="21"/>
      <c r="F26" s="21"/>
      <c r="G26" s="22"/>
      <c r="H26" s="20"/>
      <c r="I26" s="23"/>
      <c r="J26" s="24"/>
      <c r="K26" s="24"/>
      <c r="L26" s="24"/>
      <c r="M26" s="19"/>
      <c r="N26" s="21"/>
      <c r="O26" s="21"/>
      <c r="P26" s="25"/>
    </row>
    <row r="27" spans="1:17" ht="25.5" customHeight="1" thickBot="1">
      <c r="A27" s="3"/>
      <c r="B27" s="119" t="s">
        <v>25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</row>
    <row r="28" spans="1:17" ht="30.75" customHeight="1">
      <c r="A28" s="3"/>
      <c r="B28" s="26" t="s">
        <v>1</v>
      </c>
      <c r="C28" s="88" t="s">
        <v>26</v>
      </c>
      <c r="D28" s="89"/>
      <c r="E28" s="89"/>
      <c r="F28" s="90"/>
      <c r="G28" s="27" t="s">
        <v>27</v>
      </c>
      <c r="H28" s="28"/>
      <c r="I28" s="94" t="s">
        <v>28</v>
      </c>
      <c r="J28" s="95"/>
      <c r="K28" s="95"/>
      <c r="L28" s="96"/>
      <c r="M28" s="29"/>
      <c r="N28" s="91" t="s">
        <v>29</v>
      </c>
      <c r="O28" s="92"/>
      <c r="P28" s="93"/>
      <c r="Q28" s="3"/>
    </row>
    <row r="29" spans="1:17" ht="15.75" customHeight="1">
      <c r="A29" s="3"/>
      <c r="B29" s="30">
        <v>1</v>
      </c>
      <c r="C29" s="103"/>
      <c r="D29" s="104"/>
      <c r="E29" s="104"/>
      <c r="F29" s="105"/>
      <c r="G29" s="87"/>
      <c r="H29" s="31"/>
      <c r="I29" s="97">
        <f>C29</f>
        <v>0</v>
      </c>
      <c r="J29" s="98"/>
      <c r="K29" s="98"/>
      <c r="L29" s="99"/>
      <c r="M29" s="29"/>
      <c r="N29" s="100" t="s">
        <v>30</v>
      </c>
      <c r="O29" s="101"/>
      <c r="P29" s="102"/>
      <c r="Q29" s="3"/>
    </row>
    <row r="30" spans="1:17" ht="3.75" customHeight="1" thickBot="1">
      <c r="A30" s="3"/>
      <c r="B30" s="32"/>
      <c r="C30" s="32"/>
      <c r="D30" s="32"/>
      <c r="E30" s="32"/>
      <c r="F30" s="32"/>
      <c r="G30" s="32"/>
      <c r="H30" s="33"/>
      <c r="I30" s="34"/>
      <c r="J30" s="34"/>
      <c r="K30" s="34"/>
      <c r="L30" s="34"/>
      <c r="M30" s="34"/>
      <c r="N30" s="34"/>
      <c r="O30" s="34"/>
      <c r="P30" s="34"/>
      <c r="Q30" s="3"/>
    </row>
    <row r="31" spans="1:17" ht="15" customHeight="1">
      <c r="A31" s="3"/>
      <c r="B31" s="35" t="s">
        <v>31</v>
      </c>
      <c r="C31" s="36"/>
      <c r="D31" s="36"/>
      <c r="E31" s="36"/>
      <c r="F31" s="36"/>
      <c r="G31" s="37"/>
      <c r="H31" s="33"/>
      <c r="I31" s="38" t="s">
        <v>32</v>
      </c>
      <c r="J31" s="39">
        <v>246.48</v>
      </c>
      <c r="K31" s="39">
        <v>13.38</v>
      </c>
      <c r="L31" s="40">
        <v>11.71</v>
      </c>
      <c r="M31" s="34"/>
      <c r="N31" s="120" t="s">
        <v>33</v>
      </c>
      <c r="O31" s="121"/>
      <c r="P31" s="124">
        <v>30</v>
      </c>
      <c r="Q31" s="3"/>
    </row>
    <row r="32" spans="1:17">
      <c r="A32" s="3"/>
      <c r="B32" s="41">
        <v>1</v>
      </c>
      <c r="C32" s="126" t="s">
        <v>34</v>
      </c>
      <c r="D32" s="126"/>
      <c r="E32" s="126"/>
      <c r="F32" s="126"/>
      <c r="G32" s="127"/>
      <c r="H32" s="33"/>
      <c r="I32" s="42" t="s">
        <v>35</v>
      </c>
      <c r="J32" s="43">
        <f>J25*J31</f>
        <v>0</v>
      </c>
      <c r="K32" s="43">
        <f>K25*K31</f>
        <v>0</v>
      </c>
      <c r="L32" s="44">
        <f>(L25+I29)*L31</f>
        <v>0</v>
      </c>
      <c r="M32" s="34"/>
      <c r="N32" s="122"/>
      <c r="O32" s="123"/>
      <c r="P32" s="125"/>
      <c r="Q32" s="3"/>
    </row>
    <row r="33" spans="1:17" ht="30.75" customHeight="1" thickBot="1">
      <c r="A33" s="3"/>
      <c r="B33" s="106">
        <v>2</v>
      </c>
      <c r="C33" s="107" t="s">
        <v>36</v>
      </c>
      <c r="D33" s="107"/>
      <c r="E33" s="107"/>
      <c r="F33" s="107"/>
      <c r="G33" s="108"/>
      <c r="H33" s="33"/>
      <c r="I33" s="45" t="s">
        <v>37</v>
      </c>
      <c r="J33" s="109">
        <f>SUM(J32:L32)</f>
        <v>0</v>
      </c>
      <c r="K33" s="109"/>
      <c r="L33" s="110"/>
      <c r="M33" s="34"/>
      <c r="N33" s="111" t="s">
        <v>38</v>
      </c>
      <c r="O33" s="112"/>
      <c r="P33" s="46">
        <f>P25*P31</f>
        <v>0</v>
      </c>
      <c r="Q33" s="3"/>
    </row>
    <row r="34" spans="1:17" ht="3.75" customHeight="1">
      <c r="A34" s="3"/>
      <c r="B34" s="106"/>
      <c r="C34" s="107"/>
      <c r="D34" s="107"/>
      <c r="E34" s="107"/>
      <c r="F34" s="107"/>
      <c r="G34" s="108"/>
      <c r="H34" s="33"/>
      <c r="I34" s="34"/>
      <c r="J34" s="34"/>
      <c r="K34" s="34"/>
      <c r="L34" s="34"/>
      <c r="M34" s="34"/>
      <c r="N34" s="34"/>
      <c r="O34" s="34"/>
      <c r="P34" s="34"/>
      <c r="Q34" s="3"/>
    </row>
    <row r="35" spans="1:17" ht="15" customHeight="1">
      <c r="A35" s="3"/>
      <c r="B35" s="106">
        <v>3</v>
      </c>
      <c r="C35" s="107" t="s">
        <v>39</v>
      </c>
      <c r="D35" s="107"/>
      <c r="E35" s="107"/>
      <c r="F35" s="107"/>
      <c r="G35" s="108"/>
      <c r="H35" s="33"/>
      <c r="I35" s="113" t="s">
        <v>40</v>
      </c>
      <c r="J35" s="113"/>
      <c r="K35" s="113"/>
      <c r="L35" s="113"/>
      <c r="M35" s="114">
        <f>J33+P33</f>
        <v>0</v>
      </c>
      <c r="N35" s="114"/>
      <c r="O35" s="114"/>
      <c r="P35" s="114"/>
      <c r="Q35" s="3"/>
    </row>
    <row r="36" spans="1:17" ht="3.75" customHeight="1">
      <c r="A36" s="3"/>
      <c r="B36" s="106"/>
      <c r="C36" s="107"/>
      <c r="D36" s="107"/>
      <c r="E36" s="107"/>
      <c r="F36" s="107"/>
      <c r="G36" s="108"/>
      <c r="H36" s="47"/>
      <c r="I36" s="113"/>
      <c r="J36" s="113"/>
      <c r="K36" s="113"/>
      <c r="L36" s="113"/>
      <c r="M36" s="114"/>
      <c r="N36" s="114"/>
      <c r="O36" s="114"/>
      <c r="P36" s="114"/>
      <c r="Q36" s="3"/>
    </row>
    <row r="37" spans="1:17">
      <c r="B37" s="106"/>
      <c r="C37" s="107"/>
      <c r="D37" s="107"/>
      <c r="E37" s="107"/>
      <c r="F37" s="107"/>
      <c r="G37" s="108"/>
      <c r="H37" s="47"/>
      <c r="I37" s="113"/>
      <c r="J37" s="113"/>
      <c r="K37" s="113"/>
      <c r="L37" s="113"/>
      <c r="M37" s="114"/>
      <c r="N37" s="114"/>
      <c r="O37" s="114"/>
      <c r="P37" s="114"/>
      <c r="Q37" s="3"/>
    </row>
    <row r="38" spans="1:17">
      <c r="B38" s="48">
        <v>4</v>
      </c>
      <c r="C38" s="115" t="s">
        <v>41</v>
      </c>
      <c r="D38" s="115"/>
      <c r="E38" s="115"/>
      <c r="F38" s="115"/>
      <c r="G38" s="116"/>
      <c r="H38" s="49"/>
      <c r="I38" s="113"/>
      <c r="J38" s="113"/>
      <c r="K38" s="113"/>
      <c r="L38" s="113"/>
      <c r="M38" s="114"/>
      <c r="N38" s="114"/>
      <c r="O38" s="114"/>
      <c r="P38" s="114"/>
      <c r="Q38" s="3"/>
    </row>
    <row r="39" spans="1:17" ht="15" customHeight="1" thickBot="1">
      <c r="B39" s="50">
        <v>5</v>
      </c>
      <c r="C39" s="117" t="s">
        <v>42</v>
      </c>
      <c r="D39" s="117"/>
      <c r="E39" s="117"/>
      <c r="F39" s="117"/>
      <c r="G39" s="118"/>
      <c r="H39" s="49"/>
      <c r="I39" s="113"/>
      <c r="J39" s="113"/>
      <c r="K39" s="113"/>
      <c r="L39" s="113"/>
      <c r="M39" s="114"/>
      <c r="N39" s="114"/>
      <c r="O39" s="114"/>
      <c r="P39" s="114"/>
      <c r="Q39" s="3"/>
    </row>
    <row r="40" spans="1:17" ht="3.7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</sheetData>
  <sheetProtection algorithmName="SHA-512" hashValue="gPWqsLgtHKlgib8Jj2rTSKFUuP8BaFSrysvtNEs3o26JXhT1rjx0zS1NR6xR1d24oj/mo5zbWt2/DDQrwUfAGA==" saltValue="Y1yeQVbeFFd6V8v4TUwSsQ==" spinCount="100000" sheet="1" objects="1" scenarios="1" formatCells="0" formatColumns="0" formatRows="0" selectLockedCells="1"/>
  <mergeCells count="32">
    <mergeCell ref="B2:P2"/>
    <mergeCell ref="B27:P27"/>
    <mergeCell ref="N31:O32"/>
    <mergeCell ref="P31:P32"/>
    <mergeCell ref="C32:G32"/>
    <mergeCell ref="B3:B4"/>
    <mergeCell ref="C3:C4"/>
    <mergeCell ref="D3:D4"/>
    <mergeCell ref="E3:E4"/>
    <mergeCell ref="F3:F4"/>
    <mergeCell ref="G3:G4"/>
    <mergeCell ref="I3:I4"/>
    <mergeCell ref="J3:L3"/>
    <mergeCell ref="N3:P3"/>
    <mergeCell ref="B25:F25"/>
    <mergeCell ref="N25:O25"/>
    <mergeCell ref="B33:B34"/>
    <mergeCell ref="C33:G34"/>
    <mergeCell ref="J33:L33"/>
    <mergeCell ref="N33:O33"/>
    <mergeCell ref="B35:B37"/>
    <mergeCell ref="C35:G37"/>
    <mergeCell ref="I35:L39"/>
    <mergeCell ref="M35:P39"/>
    <mergeCell ref="C38:G38"/>
    <mergeCell ref="C39:G39"/>
    <mergeCell ref="C28:F28"/>
    <mergeCell ref="N28:P28"/>
    <mergeCell ref="I28:L28"/>
    <mergeCell ref="I29:L29"/>
    <mergeCell ref="N29:P29"/>
    <mergeCell ref="C29:F29"/>
  </mergeCells>
  <pageMargins left="0.70866141732283472" right="0.70866141732283472" top="0.74803149606299213" bottom="0.74803149606299213" header="0.31496062992125984" footer="0.31496062992125984"/>
  <pageSetup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E4AE710-F46F-4C19-B11A-A7B9A6BF5529}">
          <x14:formula1>
            <xm:f>Data!$A$2:$A$5</xm:f>
          </x14:formula1>
          <xm:sqref>F5:F24 H5:H24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622D-A4DC-4FDA-9B3F-67A91952722A}">
  <dimension ref="A1:A5"/>
  <sheetViews>
    <sheetView workbookViewId="0">
      <selection activeCell="D9" sqref="D9"/>
    </sheetView>
  </sheetViews>
  <sheetFormatPr defaultRowHeight="15"/>
  <cols>
    <col min="1" max="1" width="28.85546875" customWidth="1"/>
  </cols>
  <sheetData>
    <row r="1" spans="1:1">
      <c r="A1" s="1" t="s">
        <v>43</v>
      </c>
    </row>
    <row r="2" spans="1:1">
      <c r="A2" s="2" t="s">
        <v>44</v>
      </c>
    </row>
    <row r="3" spans="1:1">
      <c r="A3" s="2" t="s">
        <v>45</v>
      </c>
    </row>
    <row r="4" spans="1:1">
      <c r="A4" s="2" t="s">
        <v>46</v>
      </c>
    </row>
    <row r="5" spans="1:1">
      <c r="A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b7b111d-1650-4188-940b-f19ea046655f" xsi:nil="true"/>
    <lcf76f155ced4ddcb4097134ff3c332f xmlns="8b7b111d-1650-4188-940b-f19ea046655f">
      <Terms xmlns="http://schemas.microsoft.com/office/infopath/2007/PartnerControls"/>
    </lcf76f155ced4ddcb4097134ff3c332f>
    <TaxCatchAll xmlns="6cb472d1-5fab-40d0-a8e5-16afe571a5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45DA8E4878D4CB0265577C67B6E1E" ma:contentTypeVersion="19" ma:contentTypeDescription="Create a new document." ma:contentTypeScope="" ma:versionID="9566fb7acb58156b86f447f70755c786">
  <xsd:schema xmlns:xsd="http://www.w3.org/2001/XMLSchema" xmlns:xs="http://www.w3.org/2001/XMLSchema" xmlns:p="http://schemas.microsoft.com/office/2006/metadata/properties" xmlns:ns2="8b7b111d-1650-4188-940b-f19ea046655f" xmlns:ns3="6cb472d1-5fab-40d0-a8e5-16afe571a593" targetNamespace="http://schemas.microsoft.com/office/2006/metadata/properties" ma:root="true" ma:fieldsID="e3303c497bd4493c1033925937367f71" ns2:_="" ns3:_="">
    <xsd:import namespace="8b7b111d-1650-4188-940b-f19ea046655f"/>
    <xsd:import namespace="6cb472d1-5fab-40d0-a8e5-16afe571a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Comment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b111d-1650-4188-940b-f19ea0466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s" ma:index="18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db60668-097e-49a9-91f5-fb9898637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472d1-5fab-40d0-a8e5-16afe571a59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f5fb0d-b950-4319-b438-7b5fc58a6904}" ma:internalName="TaxCatchAll" ma:showField="CatchAllData" ma:web="6cb472d1-5fab-40d0-a8e5-16afe571a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A511A-AA77-4AE3-97CD-2660C66AF999}"/>
</file>

<file path=customXml/itemProps2.xml><?xml version="1.0" encoding="utf-8"?>
<ds:datastoreItem xmlns:ds="http://schemas.openxmlformats.org/officeDocument/2006/customXml" ds:itemID="{5262F9CC-1CAB-4564-9B33-F72D9BD9A0FB}"/>
</file>

<file path=customXml/itemProps3.xml><?xml version="1.0" encoding="utf-8"?>
<ds:datastoreItem xmlns:ds="http://schemas.openxmlformats.org/officeDocument/2006/customXml" ds:itemID="{7A750BC0-C93E-4FAD-84E5-7032AB02F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Ildar Abdulkhaimov</dc:creator>
  <cp:keywords/>
  <dc:description/>
  <cp:lastModifiedBy>Ildar Abdulkhaimov</cp:lastModifiedBy>
  <cp:revision/>
  <dcterms:created xsi:type="dcterms:W3CDTF">2025-01-28T02:08:01Z</dcterms:created>
  <dcterms:modified xsi:type="dcterms:W3CDTF">2025-06-27T04:29:59Z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0x01010061D45DA8E4878D4CB0265577C67B6E1E</vt:lpwstr>
  </property>
  <property fmtid="{D5CDD505-2E9C-101B-9397-08002B2CF9AE}" pid="3" name="MediaServiceImageTags">
    <vt:lpwstr/>
  </property>
</Properties>
</file>